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T\AppData\Local\Temp\Tandan JSC\files\"/>
    </mc:Choice>
  </mc:AlternateContent>
  <bookViews>
    <workbookView xWindow="-120" yWindow="-120" windowWidth="20730" windowHeight="11760" activeTab="1"/>
  </bookViews>
  <sheets>
    <sheet name="TTKDT" sheetId="1" r:id="rId1"/>
    <sheet name="PA BTHT" sheetId="2" r:id="rId2"/>
    <sheet name="PA 40K" sheetId="8" r:id="rId3"/>
    <sheet name="TÀi san (3)" sheetId="9" r:id="rId4"/>
  </sheets>
  <definedNames>
    <definedName name="_xlnm.Print_Titles" localSheetId="2">'PA 40K'!$4:$6</definedName>
    <definedName name="_xlnm.Print_Titles" localSheetId="1">'PA BTHT'!$4:$6</definedName>
    <definedName name="_xlnm.Print_Titles" localSheetId="0">TTKDT!$4:$5</definedName>
  </definedNames>
  <calcPr calcId="162913"/>
</workbook>
</file>

<file path=xl/calcChain.xml><?xml version="1.0" encoding="utf-8"?>
<calcChain xmlns="http://schemas.openxmlformats.org/spreadsheetml/2006/main">
  <c r="K9" i="1" l="1"/>
  <c r="K10" i="1"/>
  <c r="K11" i="1"/>
  <c r="K12" i="1"/>
  <c r="K13" i="1"/>
  <c r="K8" i="1"/>
  <c r="H20" i="9" l="1"/>
  <c r="E19" i="9"/>
  <c r="H19" i="9" s="1"/>
  <c r="H21" i="9" s="1"/>
  <c r="H17" i="9"/>
  <c r="H16" i="9"/>
  <c r="H15" i="9"/>
  <c r="E14" i="9"/>
  <c r="H14" i="9" s="1"/>
  <c r="E13" i="9"/>
  <c r="H13" i="9" s="1"/>
  <c r="H11" i="9"/>
  <c r="H10" i="9"/>
  <c r="H9" i="9"/>
  <c r="E8" i="9"/>
  <c r="H8" i="9" s="1"/>
  <c r="E7" i="9"/>
  <c r="H7" i="9" s="1"/>
  <c r="H5" i="9"/>
  <c r="H4" i="9"/>
  <c r="A2" i="9"/>
  <c r="I11" i="8"/>
  <c r="G11" i="8"/>
  <c r="J11" i="8" s="1"/>
  <c r="K11" i="8" s="1"/>
  <c r="E11" i="8"/>
  <c r="D11" i="8"/>
  <c r="C11" i="8"/>
  <c r="B11" i="8"/>
  <c r="I10" i="8"/>
  <c r="G10" i="8"/>
  <c r="J10" i="8" s="1"/>
  <c r="K10" i="8" s="1"/>
  <c r="E10" i="8"/>
  <c r="D10" i="8"/>
  <c r="C10" i="8"/>
  <c r="B10" i="8"/>
  <c r="I9" i="8"/>
  <c r="G9" i="8"/>
  <c r="J9" i="8" s="1"/>
  <c r="K9" i="8" s="1"/>
  <c r="E9" i="8"/>
  <c r="D9" i="8"/>
  <c r="C9" i="8"/>
  <c r="B9" i="8"/>
  <c r="I8" i="8"/>
  <c r="G8" i="8"/>
  <c r="E8" i="8"/>
  <c r="D8" i="8"/>
  <c r="C8" i="8"/>
  <c r="B8" i="8"/>
  <c r="A2" i="8"/>
  <c r="H6" i="9" l="1"/>
  <c r="G12" i="8"/>
  <c r="J8" i="8"/>
  <c r="K8" i="8" s="1"/>
  <c r="H12" i="9"/>
  <c r="E12" i="8"/>
  <c r="F11" i="8"/>
  <c r="F8" i="8"/>
  <c r="F9" i="8"/>
  <c r="H18" i="9"/>
  <c r="F10" i="8"/>
  <c r="H22" i="9" l="1"/>
  <c r="F12" i="8"/>
  <c r="J12" i="8"/>
  <c r="K12" i="8" l="1"/>
  <c r="L36" i="8"/>
  <c r="E15" i="1" l="1"/>
  <c r="L15" i="1"/>
  <c r="M14" i="1" l="1"/>
  <c r="K14" i="1" l="1"/>
  <c r="K15" i="1" s="1"/>
  <c r="M15" i="1"/>
  <c r="I9" i="2"/>
  <c r="I10" i="2"/>
  <c r="I11" i="2"/>
  <c r="I8" i="2"/>
  <c r="F11" i="2"/>
  <c r="G9" i="2"/>
  <c r="G10" i="2"/>
  <c r="G11" i="2"/>
  <c r="G8" i="2"/>
  <c r="E9" i="2"/>
  <c r="E10" i="2"/>
  <c r="E11" i="2"/>
  <c r="E8" i="2"/>
  <c r="D9" i="2"/>
  <c r="D10" i="2"/>
  <c r="D11" i="2"/>
  <c r="D8" i="2"/>
  <c r="C9" i="2"/>
  <c r="C10" i="2"/>
  <c r="C11" i="2"/>
  <c r="C8" i="2"/>
  <c r="M9" i="2" l="1"/>
  <c r="L9" i="2"/>
  <c r="J9" i="2"/>
  <c r="M8" i="2"/>
  <c r="J8" i="2"/>
  <c r="L8" i="2"/>
  <c r="O8" i="2" s="1"/>
  <c r="Q8" i="2" s="1"/>
  <c r="L11" i="2"/>
  <c r="O11" i="2" s="1"/>
  <c r="Q11" i="2" s="1"/>
  <c r="M11" i="2"/>
  <c r="J11" i="2"/>
  <c r="M10" i="2"/>
  <c r="L10" i="2"/>
  <c r="J10" i="2"/>
  <c r="F10" i="2"/>
  <c r="N12" i="2"/>
  <c r="F8" i="2"/>
  <c r="F9" i="2"/>
  <c r="O10" i="2" l="1"/>
  <c r="Q10" i="2" s="1"/>
  <c r="O9" i="2"/>
  <c r="Q9" i="2" s="1"/>
  <c r="F12" i="2"/>
  <c r="Q12" i="2" l="1"/>
  <c r="G12" i="2"/>
  <c r="K12" i="2"/>
  <c r="O12" i="2"/>
  <c r="B9" i="2" l="1"/>
  <c r="B10" i="2"/>
  <c r="B11" i="2"/>
  <c r="B8" i="2"/>
  <c r="E12" i="2" l="1"/>
  <c r="L12" i="2" l="1"/>
  <c r="M12" i="2"/>
  <c r="J12" i="2"/>
  <c r="J15" i="1" l="1"/>
  <c r="I15" i="1" l="1"/>
  <c r="A2" i="2" l="1"/>
  <c r="R36" i="2" l="1"/>
</calcChain>
</file>

<file path=xl/sharedStrings.xml><?xml version="1.0" encoding="utf-8"?>
<sst xmlns="http://schemas.openxmlformats.org/spreadsheetml/2006/main" count="122" uniqueCount="76">
  <si>
    <t>Họ và tên chủ sử dụng</t>
  </si>
  <si>
    <t>Thông tin thửa đất theo BĐ ĐC</t>
  </si>
  <si>
    <t>Thông tin thửa đất theo GCN, HS ĐC</t>
  </si>
  <si>
    <t>Diện tích thu hồi(m2)</t>
  </si>
  <si>
    <t>Trang SĐC</t>
  </si>
  <si>
    <t>Số tờ</t>
  </si>
  <si>
    <t>Số thửa</t>
  </si>
  <si>
    <t>DT thửa (m2)</t>
  </si>
  <si>
    <t>Loại đất</t>
  </si>
  <si>
    <t>Diện tích được giao (m2)</t>
  </si>
  <si>
    <t>Tổng</t>
  </si>
  <si>
    <t>UBND</t>
  </si>
  <si>
    <t>TT</t>
  </si>
  <si>
    <t>Ghi chú</t>
  </si>
  <si>
    <t>Hộ</t>
  </si>
  <si>
    <t>STT</t>
  </si>
  <si>
    <t>CHỦ SỬ DỤNG</t>
  </si>
  <si>
    <t xml:space="preserve">Thông tin theo Tờ Tđo ĐC </t>
  </si>
  <si>
    <t>Bồi thường , hỗ trợ cho hộ gia đình, cá nhân</t>
  </si>
  <si>
    <t>Bồi thường HT dất UBDN quản lý</t>
  </si>
  <si>
    <t>Tổng kinh phí BT HT</t>
  </si>
  <si>
    <t>Tờ BĐ</t>
  </si>
  <si>
    <t>Diện tích</t>
  </si>
  <si>
    <t>Đất hộ</t>
  </si>
  <si>
    <t>Tổng KP BTHT cho hộ</t>
  </si>
  <si>
    <t>Họ tên chủ sử dụng</t>
  </si>
  <si>
    <t>Loại tài sản trên đất</t>
  </si>
  <si>
    <t>ĐVT</t>
  </si>
  <si>
    <t>Số lượng</t>
  </si>
  <si>
    <t>Thành Tiền 
(đồng)</t>
  </si>
  <si>
    <t xml:space="preserve">Đơn giá (đồng) </t>
  </si>
  <si>
    <t>DTL</t>
  </si>
  <si>
    <t>CLN</t>
  </si>
  <si>
    <t>Bồi thường hoa mầu trên đất 9500đ/m2</t>
  </si>
  <si>
    <t>Bồi thường về đất NN 50.000đ/m2, CLN 45.000đ/m2</t>
  </si>
  <si>
    <t>Hỗ trợ đào tạo, CĐ nghề và tìm kiếm việc làm = 3 lần giá đất NN 150.000đ/m2; CLN 135.000 đ/m2</t>
  </si>
  <si>
    <t>Hỗ trợ ổn định ĐSSX khi thu hồi dất 10.000đ/m2; CLN 7.000đ/m2</t>
  </si>
  <si>
    <t>THÔN CỬA SÔNG</t>
  </si>
  <si>
    <t>Nguyễn Văn Đa</t>
  </si>
  <si>
    <t>Nguyễn Thị Luyến</t>
  </si>
  <si>
    <t>đ/m2 XD</t>
  </si>
  <si>
    <t>Nhà chăn nuôi loại B: 4,9m x 5,4m</t>
  </si>
  <si>
    <t>đ/m2</t>
  </si>
  <si>
    <t>Tường xây gạch dày 220mm: 5m x 2m</t>
  </si>
  <si>
    <t>đ/cây</t>
  </si>
  <si>
    <t>TỔNG</t>
  </si>
  <si>
    <t>Đu đủ đã có quả, trồng từ 9 tháng trở lên</t>
  </si>
  <si>
    <t>Bưởi ĐK gốc từ 5-7 cm</t>
  </si>
  <si>
    <t>Vú sữa ĐK gốc 12-15cm</t>
  </si>
  <si>
    <t>Tường rào xây cay bê tông dày 250mm, bổ trụ: 1,9m x 12m</t>
  </si>
  <si>
    <t>Tường rào xây cay bê tông dày 130mm, bổ trụ: 2,7m x 13m</t>
  </si>
  <si>
    <t>Chuối đã có quả</t>
  </si>
  <si>
    <t>đ/khóm</t>
  </si>
  <si>
    <t>Vải ĐK tán lá từ 3,5m-4m</t>
  </si>
  <si>
    <t>Xoan ĐK gốc từ 10-13cm</t>
  </si>
  <si>
    <t>Tường rào xây cay bê tông dày 130mm, bổ trụ: 1,5m x 13m</t>
  </si>
  <si>
    <t>Nguyễn Văn Đa
Nguyễn Thị Huân</t>
  </si>
  <si>
    <t>Nguyễn Thị Hoa</t>
  </si>
  <si>
    <t>BẢNG THỐNG KÊ DIỆN TÍCH, LOẠI ĐẤT, CHỦ SỬ DỤNG ĐẤT THU HỒI ĐỀ THỰC HIỆN</t>
  </si>
  <si>
    <t>DGT</t>
  </si>
  <si>
    <t>Nguyễn Thị Huyền 
( Nguyễn Hữu Thành)</t>
  </si>
  <si>
    <t>ĐVT: đồng</t>
  </si>
  <si>
    <r>
      <t>DT  trong chỉ giới thu hồi (m</t>
    </r>
    <r>
      <rPr>
        <b/>
        <vertAlign val="superscript"/>
        <sz val="9"/>
        <color indexed="8"/>
        <rFont val="Times New Roman"/>
        <family val="1"/>
      </rPr>
      <t>2</t>
    </r>
    <r>
      <rPr>
        <b/>
        <sz val="9"/>
        <color indexed="8"/>
        <rFont val="Times New Roman"/>
        <family val="1"/>
      </rPr>
      <t>)</t>
    </r>
  </si>
  <si>
    <t>Tỉ lệ bồi thường (% )</t>
  </si>
  <si>
    <t>Cây Xoan ĐK gốc từ 13-20cm</t>
  </si>
  <si>
    <t>Nguyễn Thị Huyền
Nguyễn Hữu Thành</t>
  </si>
  <si>
    <t>PHƯƠNG ÁN BỒI THƯỜNG, HỖ TRỢ KHI NHÀ NƯỚC THU HỒI ĐẤT ĐỂ THỰC HIỆN
dự án thành phần số 4: Xử lý cấp bách các cống xung yếu dưới đê tỉnh Bắc Giang thuộc dự án Xử lý cấp bách các cống xung yếu dưới đê từ đê cấp III trở lên 
(tại xã Hợp Đức, huyện Tân Yên)</t>
  </si>
  <si>
    <t>TỔNG CỘNG</t>
  </si>
  <si>
    <t>dự án thành phần số 4: Xử lý cấp bách các cống xung yếu dưới đê tỉnh Bắc Giang thuộc dự án Xử lý cấp bách các cống xung yếu dưới đê từ đê cấp III trở lên (tại xã Hợp Đức, huyện Tân Yên)</t>
  </si>
  <si>
    <t xml:space="preserve">Hỗ trợ khuyến khích bàn giao mặt bằng sớm khi thu hồi dất 40.000đ/m2; </t>
  </si>
  <si>
    <t>Hỗ trợ chi phí đầu tư còn lại vào đất =50% giá đất</t>
  </si>
  <si>
    <t>UBND xã</t>
  </si>
  <si>
    <t>ONT+
CLN
(CLN)</t>
  </si>
  <si>
    <t>DỰ TOÁN KINH PHÍ HỖ TRỢ KHUYẾN KHÍCH BÀN GIAO MẶT BẰNG SỚM KHI NHÀ NƯỚC THU HỒI ĐẤT ĐỂ THỰC HIỆN: Dự án thành phần số 4: Xử lý cấp bách các cống xung yếu dưới đê tỉnh Bắc Giang thuộc dự án Xử lý cấp bách các cống xung yếu dưới đê từ đê cấp III trở lên (tại xã Hợp Đức, huyện Tân Yên)</t>
  </si>
  <si>
    <t xml:space="preserve">   PHƯƠNG ÁN BỒI THƯỜNG, HỖ TRỢ TÀI SẢN, LÂM LỘC TRÊN ĐẤT THU HỒI THỰC HIỆN Dự án thành phần số 4: Xử lý cấp bách các cống xung yếu dưới đê tỉnh Bắc Giang thuộc dự án Xử lý cấp bách các cống xung yếu dưới đê từ đê cấp III trở lên (tại xã Hợp Đức, huyện Tân Yên)</t>
  </si>
  <si>
    <t>(Kèm theo Quyết định số……../QĐ-UBND ngày ……../4/2024 của Ủy ban nhân dân huyện Tân Yên)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</si>
</sst>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_);_(* \(#,##0.0\);_(* &quot;-&quot;??_);_(@_)"/>
    <numFmt numFmtId="165" formatCode="_(* #,##0_);_(* \(#,##0\);_(* &quot;-&quot;??_);_(@_)"/>
    <numFmt numFmtId="166" formatCode="0.0"/>
    <numFmt numFmtId="167" formatCode="_-* #,##0\ _₫_-;\-* #,##0\ _₫_-;_-* &quot;-&quot;??\ _₫_-;_-@_-"/>
    <numFmt numFmtId="168" formatCode="#,##0.0"/>
  </numFmts>
  <fonts count="21">
    <font>
      <sz val="11"/>
      <color theme="1"/>
      <name val="Calibri"/>
      <family val="2"/>
      <scheme val="minor"/>
    </font>
    <font>
      <sz val="11"/>
      <color theme="1"/>
      <name val="Times New Roman"/>
      <family val="1"/>
    </font>
    <font>
      <b/>
      <sz val="11"/>
      <color theme="1"/>
      <name val="Times New Roman"/>
      <family val="1"/>
    </font>
    <font>
      <sz val="11"/>
      <color theme="1"/>
      <name val="Calibri"/>
      <family val="2"/>
      <scheme val="minor"/>
    </font>
    <font>
      <sz val="11"/>
      <name val="Times New Roman"/>
      <family val="1"/>
    </font>
    <font>
      <b/>
      <sz val="11"/>
      <name val="Times New Roman"/>
      <family val="1"/>
    </font>
    <font>
      <sz val="10"/>
      <name val="Times New Roman"/>
      <family val="1"/>
    </font>
    <font>
      <sz val="12"/>
      <name val="Times New Roman"/>
      <family val="1"/>
    </font>
    <font>
      <i/>
      <sz val="11"/>
      <color theme="1"/>
      <name val="Times New Roman"/>
      <family val="1"/>
    </font>
    <font>
      <b/>
      <sz val="10"/>
      <color indexed="8"/>
      <name val="Times New Roman"/>
      <family val="1"/>
    </font>
    <font>
      <i/>
      <sz val="10"/>
      <color indexed="8"/>
      <name val="Times New Roman"/>
      <family val="1"/>
    </font>
    <font>
      <b/>
      <sz val="9"/>
      <color indexed="8"/>
      <name val="Times New Roman"/>
      <family val="1"/>
    </font>
    <font>
      <b/>
      <sz val="10"/>
      <name val="Times New Roman"/>
      <family val="1"/>
    </font>
    <font>
      <b/>
      <sz val="12"/>
      <name val="Times New Roman"/>
      <family val="1"/>
    </font>
    <font>
      <b/>
      <sz val="9"/>
      <name val="Times New Roman"/>
      <family val="1"/>
    </font>
    <font>
      <i/>
      <sz val="10"/>
      <name val="Times New Roman"/>
      <family val="1"/>
    </font>
    <font>
      <b/>
      <sz val="9"/>
      <name val="Times"/>
      <family val="1"/>
    </font>
    <font>
      <sz val="9"/>
      <name val="Times New Roman"/>
      <family val="1"/>
    </font>
    <font>
      <sz val="12"/>
      <name val=".VnArial"/>
      <family val="2"/>
    </font>
    <font>
      <b/>
      <vertAlign val="superscript"/>
      <sz val="9"/>
      <color indexed="8"/>
      <name val="Times New Roman"/>
      <family val="1"/>
    </font>
    <font>
      <sz val="10"/>
      <color indexed="8"/>
      <name val="Times New Roman"/>
      <family val="1"/>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43" fontId="3" fillId="0" borderId="0" applyFont="0" applyFill="0" applyBorder="0" applyAlignment="0" applyProtection="0"/>
    <xf numFmtId="43" fontId="18" fillId="0" borderId="0" applyFont="0" applyFill="0" applyBorder="0" applyAlignment="0" applyProtection="0"/>
  </cellStyleXfs>
  <cellXfs count="121">
    <xf numFmtId="0" fontId="0" fillId="0" borderId="0" xfId="0"/>
    <xf numFmtId="0" fontId="1" fillId="0" borderId="0" xfId="0" applyFont="1"/>
    <xf numFmtId="0" fontId="0" fillId="0" borderId="0" xfId="0"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xf numFmtId="164" fontId="4" fillId="0" borderId="1" xfId="1" applyNumberFormat="1" applyFont="1" applyBorder="1" applyAlignment="1">
      <alignment horizontal="right" vertical="center"/>
    </xf>
    <xf numFmtId="0" fontId="6"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left" vertical="center" wrapText="1"/>
    </xf>
    <xf numFmtId="0" fontId="4" fillId="0" borderId="4"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165" fontId="5" fillId="0" borderId="1" xfId="1" applyNumberFormat="1"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right" vertical="center"/>
    </xf>
    <xf numFmtId="0" fontId="9" fillId="0"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4" fontId="5" fillId="0" borderId="1" xfId="1" applyNumberFormat="1" applyFont="1" applyBorder="1" applyAlignment="1">
      <alignment horizontal="center" vertical="center"/>
    </xf>
    <xf numFmtId="167" fontId="14" fillId="2" borderId="1" xfId="1" applyNumberFormat="1" applyFont="1" applyFill="1" applyBorder="1" applyAlignment="1">
      <alignment vertical="center"/>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3" fontId="14"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3" fontId="17" fillId="0" borderId="1" xfId="0" applyNumberFormat="1" applyFont="1" applyBorder="1" applyAlignment="1">
      <alignment horizontal="center" vertical="center" wrapText="1"/>
    </xf>
    <xf numFmtId="167" fontId="0" fillId="0" borderId="0" xfId="0" applyNumberFormat="1"/>
    <xf numFmtId="0" fontId="6" fillId="0" borderId="1" xfId="0" applyFont="1" applyFill="1" applyBorder="1" applyAlignment="1">
      <alignment horizontal="left" vertical="center" wrapText="1"/>
    </xf>
    <xf numFmtId="3" fontId="0" fillId="0" borderId="0" xfId="0" applyNumberFormat="1"/>
    <xf numFmtId="0" fontId="4" fillId="0" borderId="1" xfId="0" applyFont="1" applyBorder="1" applyAlignment="1">
      <alignment vertical="center"/>
    </xf>
    <xf numFmtId="164" fontId="4" fillId="0" borderId="1" xfId="1" applyNumberFormat="1" applyFont="1" applyBorder="1" applyAlignment="1">
      <alignment horizontal="right" vertical="center"/>
    </xf>
    <xf numFmtId="0" fontId="4" fillId="0" borderId="2" xfId="0" applyFont="1" applyBorder="1" applyAlignment="1">
      <alignment vertical="center"/>
    </xf>
    <xf numFmtId="164" fontId="4" fillId="0" borderId="2" xfId="1" applyNumberFormat="1" applyFont="1" applyBorder="1" applyAlignment="1">
      <alignment horizontal="right" vertical="center"/>
    </xf>
    <xf numFmtId="0" fontId="4" fillId="0" borderId="7" xfId="0" applyFont="1" applyBorder="1" applyAlignment="1">
      <alignment horizontal="center" vertical="center"/>
    </xf>
    <xf numFmtId="0" fontId="4" fillId="0" borderId="2" xfId="0" applyFont="1" applyBorder="1" applyAlignment="1">
      <alignment vertical="center" wrapText="1"/>
    </xf>
    <xf numFmtId="0" fontId="1" fillId="0" borderId="1" xfId="0" applyFont="1" applyBorder="1" applyAlignment="1">
      <alignment horizontal="left" vertical="center"/>
    </xf>
    <xf numFmtId="0" fontId="6" fillId="0" borderId="1" xfId="0" applyFont="1" applyBorder="1" applyAlignment="1">
      <alignment horizontal="left" vertical="center" wrapText="1"/>
    </xf>
    <xf numFmtId="166" fontId="4" fillId="0" borderId="1" xfId="0" applyNumberFormat="1" applyFont="1" applyBorder="1" applyAlignment="1">
      <alignment horizontal="right" vertical="center"/>
    </xf>
    <xf numFmtId="0" fontId="7" fillId="0" borderId="1" xfId="0" applyFont="1" applyBorder="1" applyAlignment="1">
      <alignment vertical="center" wrapText="1"/>
    </xf>
    <xf numFmtId="3" fontId="16" fillId="0" borderId="1" xfId="0" applyNumberFormat="1" applyFont="1" applyBorder="1" applyAlignment="1">
      <alignment vertical="center" wrapText="1"/>
    </xf>
    <xf numFmtId="0" fontId="4" fillId="0" borderId="3" xfId="0" applyFont="1" applyBorder="1" applyAlignment="1">
      <alignment horizontal="center" vertical="center"/>
    </xf>
    <xf numFmtId="168" fontId="17" fillId="0" borderId="1"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164" fontId="14" fillId="0" borderId="1" xfId="1" applyNumberFormat="1" applyFont="1" applyBorder="1" applyAlignment="1">
      <alignment horizontal="center" vertical="center"/>
    </xf>
    <xf numFmtId="165" fontId="11" fillId="0" borderId="1" xfId="1" applyNumberFormat="1"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0" fontId="1" fillId="0" borderId="4" xfId="0" applyFont="1" applyBorder="1" applyAlignment="1">
      <alignment horizontal="center" vertical="center"/>
    </xf>
    <xf numFmtId="0" fontId="12" fillId="0" borderId="1" xfId="0" applyFont="1" applyBorder="1" applyAlignment="1">
      <alignment horizontal="center" vertical="center"/>
    </xf>
    <xf numFmtId="0" fontId="6" fillId="0" borderId="1" xfId="0" applyFont="1" applyBorder="1" applyAlignment="1">
      <alignment vertical="center"/>
    </xf>
    <xf numFmtId="166" fontId="6" fillId="2" borderId="1" xfId="0" applyNumberFormat="1" applyFont="1" applyFill="1" applyBorder="1" applyAlignment="1">
      <alignment horizontal="center" vertical="center" wrapText="1"/>
    </xf>
    <xf numFmtId="166" fontId="6" fillId="2" borderId="1" xfId="0" applyNumberFormat="1" applyFont="1" applyFill="1" applyBorder="1" applyAlignment="1">
      <alignment horizontal="right" vertical="center" wrapText="1"/>
    </xf>
    <xf numFmtId="0" fontId="6" fillId="0" borderId="1" xfId="0" applyFont="1" applyBorder="1" applyAlignment="1">
      <alignment horizontal="right" vertical="center"/>
    </xf>
    <xf numFmtId="0" fontId="20" fillId="0" borderId="1" xfId="0" applyFont="1" applyFill="1" applyBorder="1" applyAlignment="1">
      <alignment horizontal="center" vertical="center" wrapText="1"/>
    </xf>
    <xf numFmtId="165" fontId="20" fillId="0" borderId="1" xfId="1" applyNumberFormat="1" applyFont="1" applyFill="1" applyBorder="1" applyAlignment="1">
      <alignment horizontal="center" vertical="center" wrapText="1"/>
    </xf>
    <xf numFmtId="164" fontId="20" fillId="0" borderId="1" xfId="1" applyNumberFormat="1" applyFont="1" applyFill="1" applyBorder="1" applyAlignment="1">
      <alignment horizontal="center" vertical="center" wrapText="1"/>
    </xf>
    <xf numFmtId="165" fontId="20" fillId="0" borderId="1"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164" fontId="6" fillId="0" borderId="2" xfId="1" applyNumberFormat="1" applyFont="1" applyBorder="1" applyAlignment="1">
      <alignment horizontal="center" vertical="center"/>
    </xf>
    <xf numFmtId="168" fontId="14" fillId="0" borderId="1" xfId="0" applyNumberFormat="1" applyFont="1" applyBorder="1" applyAlignment="1">
      <alignment horizontal="center" vertical="center" wrapText="1"/>
    </xf>
    <xf numFmtId="166"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9" fillId="0" borderId="9" xfId="0" applyFont="1" applyFill="1" applyBorder="1" applyAlignment="1">
      <alignment horizontal="center" vertical="center" wrapText="1"/>
    </xf>
    <xf numFmtId="43" fontId="0" fillId="0" borderId="0" xfId="1" applyFont="1"/>
    <xf numFmtId="165" fontId="0" fillId="0" borderId="0" xfId="0" applyNumberFormat="1"/>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left"/>
    </xf>
    <xf numFmtId="0" fontId="5" fillId="0" borderId="5" xfId="0" applyFont="1" applyBorder="1" applyAlignment="1">
      <alignment horizontal="left"/>
    </xf>
    <xf numFmtId="0" fontId="2" fillId="0" borderId="0" xfId="0" applyFont="1" applyAlignment="1">
      <alignment horizontal="center"/>
    </xf>
    <xf numFmtId="0" fontId="2" fillId="0" borderId="0" xfId="0" applyFont="1" applyAlignment="1">
      <alignment horizont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10" xfId="0" applyFont="1" applyBorder="1" applyAlignment="1">
      <alignment horizontal="left" vertical="center"/>
    </xf>
    <xf numFmtId="0" fontId="4" fillId="0" borderId="3" xfId="0" applyFont="1" applyBorder="1" applyAlignment="1">
      <alignment horizontal="left" vertical="center"/>
    </xf>
    <xf numFmtId="0" fontId="12"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9" fillId="0" borderId="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3" fillId="0" borderId="0" xfId="0" applyFont="1" applyAlignment="1">
      <alignment horizontal="center" vertical="center" wrapText="1"/>
    </xf>
    <xf numFmtId="0" fontId="15" fillId="0" borderId="9" xfId="0" applyFont="1" applyBorder="1" applyAlignment="1">
      <alignment horizontal="center" vertical="center" wrapText="1"/>
    </xf>
    <xf numFmtId="0" fontId="12" fillId="0" borderId="5" xfId="0" applyFont="1" applyBorder="1" applyAlignment="1">
      <alignment horizontal="center" vertical="center" wrapText="1"/>
    </xf>
    <xf numFmtId="165" fontId="11" fillId="0" borderId="11" xfId="0" applyNumberFormat="1" applyFont="1" applyFill="1" applyBorder="1" applyAlignment="1">
      <alignment horizontal="center" vertical="center" wrapText="1"/>
    </xf>
    <xf numFmtId="0" fontId="0" fillId="0" borderId="0" xfId="0" applyBorder="1"/>
  </cellXfs>
  <cellStyles count="3">
    <cellStyle name="Comma" xfId="1" builtinId="3"/>
    <cellStyle name="Comma 4"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opLeftCell="A4" workbookViewId="0">
      <selection activeCell="A3" sqref="A3:O3"/>
    </sheetView>
  </sheetViews>
  <sheetFormatPr defaultRowHeight="15"/>
  <cols>
    <col min="1" max="1" width="4.140625" customWidth="1"/>
    <col min="2" max="2" width="21" customWidth="1"/>
    <col min="3" max="3" width="4.140625" customWidth="1"/>
    <col min="4" max="4" width="5.28515625" customWidth="1"/>
    <col min="5" max="5" width="9.42578125" customWidth="1"/>
    <col min="6" max="6" width="7.42578125" customWidth="1"/>
    <col min="7" max="7" width="3.28515625" customWidth="1"/>
    <col min="8" max="8" width="6.28515625" customWidth="1"/>
    <col min="9" max="9" width="8.28515625" customWidth="1"/>
    <col min="10" max="10" width="9.28515625" customWidth="1"/>
    <col min="11" max="11" width="10.5703125" customWidth="1"/>
    <col min="12" max="12" width="9.5703125" customWidth="1"/>
    <col min="13" max="13" width="8.140625" customWidth="1"/>
    <col min="14" max="14" width="10.42578125" customWidth="1"/>
    <col min="15" max="15" width="17.5703125" customWidth="1"/>
    <col min="16" max="16" width="7.85546875" customWidth="1"/>
  </cols>
  <sheetData>
    <row r="1" spans="1:15" ht="18" customHeight="1">
      <c r="A1" s="1"/>
      <c r="B1" s="75" t="s">
        <v>58</v>
      </c>
      <c r="C1" s="75"/>
      <c r="D1" s="75"/>
      <c r="E1" s="75"/>
      <c r="F1" s="75"/>
      <c r="G1" s="75"/>
      <c r="H1" s="75"/>
      <c r="I1" s="75"/>
      <c r="J1" s="75"/>
      <c r="K1" s="75"/>
      <c r="L1" s="75"/>
      <c r="M1" s="75"/>
      <c r="N1" s="75"/>
      <c r="O1" s="75"/>
    </row>
    <row r="2" spans="1:15" ht="30.75" customHeight="1">
      <c r="A2" s="1"/>
      <c r="B2" s="76" t="s">
        <v>68</v>
      </c>
      <c r="C2" s="76"/>
      <c r="D2" s="76"/>
      <c r="E2" s="76"/>
      <c r="F2" s="76"/>
      <c r="G2" s="76"/>
      <c r="H2" s="76"/>
      <c r="I2" s="76"/>
      <c r="J2" s="76"/>
      <c r="K2" s="76"/>
      <c r="L2" s="76"/>
      <c r="M2" s="76"/>
      <c r="N2" s="76"/>
      <c r="O2" s="76"/>
    </row>
    <row r="3" spans="1:15" ht="22.15" customHeight="1">
      <c r="A3" s="84" t="s">
        <v>75</v>
      </c>
      <c r="B3" s="84"/>
      <c r="C3" s="84"/>
      <c r="D3" s="84"/>
      <c r="E3" s="84"/>
      <c r="F3" s="84"/>
      <c r="G3" s="84"/>
      <c r="H3" s="84"/>
      <c r="I3" s="84"/>
      <c r="J3" s="84"/>
      <c r="K3" s="84"/>
      <c r="L3" s="84"/>
      <c r="M3" s="84"/>
      <c r="N3" s="84"/>
      <c r="O3" s="84"/>
    </row>
    <row r="4" spans="1:15" ht="30.75" customHeight="1">
      <c r="A4" s="85" t="s">
        <v>12</v>
      </c>
      <c r="B4" s="87" t="s">
        <v>0</v>
      </c>
      <c r="C4" s="79" t="s">
        <v>1</v>
      </c>
      <c r="D4" s="80"/>
      <c r="E4" s="81"/>
      <c r="F4" s="87" t="s">
        <v>8</v>
      </c>
      <c r="G4" s="79" t="s">
        <v>2</v>
      </c>
      <c r="H4" s="80"/>
      <c r="I4" s="80"/>
      <c r="J4" s="81"/>
      <c r="K4" s="79" t="s">
        <v>3</v>
      </c>
      <c r="L4" s="80"/>
      <c r="M4" s="81"/>
      <c r="N4" s="77" t="s">
        <v>4</v>
      </c>
      <c r="O4" s="82" t="s">
        <v>13</v>
      </c>
    </row>
    <row r="5" spans="1:15" ht="57" customHeight="1">
      <c r="A5" s="86"/>
      <c r="B5" s="88"/>
      <c r="C5" s="3" t="s">
        <v>5</v>
      </c>
      <c r="D5" s="3" t="s">
        <v>6</v>
      </c>
      <c r="E5" s="3" t="s">
        <v>7</v>
      </c>
      <c r="F5" s="88"/>
      <c r="G5" s="3" t="s">
        <v>5</v>
      </c>
      <c r="H5" s="3" t="s">
        <v>6</v>
      </c>
      <c r="I5" s="3" t="s">
        <v>7</v>
      </c>
      <c r="J5" s="3" t="s">
        <v>9</v>
      </c>
      <c r="K5" s="4" t="s">
        <v>10</v>
      </c>
      <c r="L5" s="4" t="s">
        <v>14</v>
      </c>
      <c r="M5" s="3" t="s">
        <v>11</v>
      </c>
      <c r="N5" s="78"/>
      <c r="O5" s="83"/>
    </row>
    <row r="6" spans="1:15">
      <c r="A6" s="5">
        <v>1</v>
      </c>
      <c r="B6" s="5">
        <v>2</v>
      </c>
      <c r="C6" s="5">
        <v>3</v>
      </c>
      <c r="D6" s="5">
        <v>4</v>
      </c>
      <c r="E6" s="5">
        <v>5</v>
      </c>
      <c r="F6" s="5">
        <v>6</v>
      </c>
      <c r="G6" s="5">
        <v>7</v>
      </c>
      <c r="H6" s="5">
        <v>8</v>
      </c>
      <c r="I6" s="5">
        <v>9</v>
      </c>
      <c r="J6" s="5">
        <v>10</v>
      </c>
      <c r="K6" s="5">
        <v>11</v>
      </c>
      <c r="L6" s="5">
        <v>12</v>
      </c>
      <c r="M6" s="5">
        <v>13</v>
      </c>
      <c r="N6" s="6">
        <v>14</v>
      </c>
      <c r="O6" s="7"/>
    </row>
    <row r="7" spans="1:15">
      <c r="A7" s="5"/>
      <c r="B7" s="73" t="s">
        <v>37</v>
      </c>
      <c r="C7" s="74"/>
      <c r="D7" s="74"/>
      <c r="E7" s="74"/>
      <c r="F7" s="74"/>
      <c r="G7" s="74"/>
      <c r="H7" s="74"/>
      <c r="I7" s="74"/>
      <c r="J7" s="74"/>
      <c r="K7" s="74"/>
      <c r="L7" s="74"/>
      <c r="M7" s="74"/>
      <c r="N7" s="74"/>
      <c r="O7" s="7"/>
    </row>
    <row r="8" spans="1:15" ht="42" customHeight="1">
      <c r="A8" s="35">
        <v>1</v>
      </c>
      <c r="B8" s="12" t="s">
        <v>57</v>
      </c>
      <c r="C8" s="11">
        <v>99</v>
      </c>
      <c r="D8" s="11">
        <v>132</v>
      </c>
      <c r="E8" s="8">
        <v>869.5</v>
      </c>
      <c r="F8" s="14" t="s">
        <v>72</v>
      </c>
      <c r="G8" s="10"/>
      <c r="H8" s="18"/>
      <c r="I8" s="8"/>
      <c r="J8" s="36"/>
      <c r="K8" s="36">
        <f>L8+M8</f>
        <v>12.2</v>
      </c>
      <c r="L8" s="36">
        <v>12.2</v>
      </c>
      <c r="M8" s="20"/>
      <c r="N8" s="13"/>
      <c r="O8" s="7"/>
    </row>
    <row r="9" spans="1:15" ht="38.25" customHeight="1">
      <c r="A9" s="35">
        <v>2</v>
      </c>
      <c r="B9" s="12" t="s">
        <v>38</v>
      </c>
      <c r="C9" s="37">
        <v>99</v>
      </c>
      <c r="D9" s="37">
        <v>131</v>
      </c>
      <c r="E9" s="38">
        <v>393.3</v>
      </c>
      <c r="F9" s="9" t="s">
        <v>32</v>
      </c>
      <c r="G9" s="18"/>
      <c r="H9" s="18"/>
      <c r="I9" s="38"/>
      <c r="J9" s="38"/>
      <c r="K9" s="36">
        <f t="shared" ref="K9:K14" si="0">L9+M9</f>
        <v>87.3</v>
      </c>
      <c r="L9" s="38">
        <v>87.3</v>
      </c>
      <c r="M9" s="38"/>
      <c r="N9" s="13"/>
      <c r="O9" s="7"/>
    </row>
    <row r="10" spans="1:15" ht="30.75" customHeight="1">
      <c r="A10" s="18">
        <v>3</v>
      </c>
      <c r="B10" s="12" t="s">
        <v>60</v>
      </c>
      <c r="C10" s="11">
        <v>99</v>
      </c>
      <c r="D10" s="11">
        <v>146</v>
      </c>
      <c r="E10" s="8">
        <v>470.2</v>
      </c>
      <c r="F10" s="9" t="s">
        <v>32</v>
      </c>
      <c r="G10" s="46"/>
      <c r="H10" s="10"/>
      <c r="I10" s="8"/>
      <c r="J10" s="8"/>
      <c r="K10" s="36">
        <f t="shared" si="0"/>
        <v>41.4</v>
      </c>
      <c r="L10" s="36">
        <v>41.4</v>
      </c>
      <c r="M10" s="20"/>
      <c r="N10" s="13"/>
      <c r="O10" s="7"/>
    </row>
    <row r="11" spans="1:15" ht="27" customHeight="1">
      <c r="A11" s="18">
        <v>4</v>
      </c>
      <c r="B11" s="12" t="s">
        <v>39</v>
      </c>
      <c r="C11" s="11">
        <v>99</v>
      </c>
      <c r="D11" s="11">
        <v>136</v>
      </c>
      <c r="E11" s="8">
        <v>1099.0999999999999</v>
      </c>
      <c r="F11" s="9" t="s">
        <v>32</v>
      </c>
      <c r="G11" s="18"/>
      <c r="H11" s="18"/>
      <c r="I11" s="8"/>
      <c r="J11" s="36"/>
      <c r="K11" s="36">
        <f t="shared" si="0"/>
        <v>124.6</v>
      </c>
      <c r="L11" s="36">
        <v>124.6</v>
      </c>
      <c r="M11" s="20"/>
      <c r="N11" s="13"/>
      <c r="O11" s="7"/>
    </row>
    <row r="12" spans="1:15" ht="30" customHeight="1">
      <c r="A12" s="89">
        <v>5</v>
      </c>
      <c r="B12" s="90" t="s">
        <v>71</v>
      </c>
      <c r="C12" s="11">
        <v>99</v>
      </c>
      <c r="D12" s="11">
        <v>147</v>
      </c>
      <c r="E12" s="8">
        <v>99.2</v>
      </c>
      <c r="F12" s="9" t="s">
        <v>31</v>
      </c>
      <c r="G12" s="18"/>
      <c r="H12" s="18"/>
      <c r="I12" s="8"/>
      <c r="J12" s="8"/>
      <c r="K12" s="36">
        <f t="shared" si="0"/>
        <v>7</v>
      </c>
      <c r="L12" s="36"/>
      <c r="M12" s="43">
        <v>7</v>
      </c>
      <c r="N12" s="39"/>
      <c r="O12" s="40"/>
    </row>
    <row r="13" spans="1:15" ht="24.75" customHeight="1">
      <c r="A13" s="89"/>
      <c r="B13" s="91"/>
      <c r="C13" s="35">
        <v>99</v>
      </c>
      <c r="D13" s="35"/>
      <c r="E13" s="36">
        <v>86.4</v>
      </c>
      <c r="F13" s="9" t="s">
        <v>31</v>
      </c>
      <c r="G13" s="18"/>
      <c r="H13" s="18"/>
      <c r="I13" s="36"/>
      <c r="J13" s="36"/>
      <c r="K13" s="36">
        <f t="shared" si="0"/>
        <v>24.3</v>
      </c>
      <c r="L13" s="36"/>
      <c r="M13" s="43">
        <v>24.3</v>
      </c>
      <c r="N13" s="19"/>
      <c r="O13" s="41"/>
    </row>
    <row r="14" spans="1:15" ht="24.75" customHeight="1">
      <c r="A14" s="89"/>
      <c r="B14" s="92"/>
      <c r="C14" s="35">
        <v>99</v>
      </c>
      <c r="D14" s="35">
        <v>135</v>
      </c>
      <c r="E14" s="36">
        <v>5497.8</v>
      </c>
      <c r="F14" s="9" t="s">
        <v>59</v>
      </c>
      <c r="G14" s="18"/>
      <c r="H14" s="18"/>
      <c r="I14" s="36"/>
      <c r="J14" s="36"/>
      <c r="K14" s="36">
        <f t="shared" si="0"/>
        <v>154.6</v>
      </c>
      <c r="L14" s="36"/>
      <c r="M14" s="43">
        <f>153.5+1.1</f>
        <v>154.6</v>
      </c>
      <c r="N14" s="53"/>
      <c r="O14" s="41"/>
    </row>
    <row r="15" spans="1:15" ht="26.25" customHeight="1">
      <c r="A15" s="71" t="s">
        <v>10</v>
      </c>
      <c r="B15" s="72"/>
      <c r="C15" s="4"/>
      <c r="D15" s="4"/>
      <c r="E15" s="16">
        <f>SUM(E8:E14)</f>
        <v>8515.5</v>
      </c>
      <c r="F15" s="16"/>
      <c r="G15" s="16"/>
      <c r="H15" s="16"/>
      <c r="I15" s="16">
        <f>SUM(I8:I13)</f>
        <v>0</v>
      </c>
      <c r="J15" s="16">
        <f>SUM(J8:J13)</f>
        <v>0</v>
      </c>
      <c r="K15" s="25">
        <f>SUM(K8:K14)</f>
        <v>451.4</v>
      </c>
      <c r="L15" s="25">
        <f>SUM(L8:L14)</f>
        <v>265.5</v>
      </c>
      <c r="M15" s="25">
        <f>SUM(M8:M14)</f>
        <v>185.9</v>
      </c>
      <c r="N15" s="17"/>
      <c r="O15" s="15"/>
    </row>
    <row r="16" spans="1:15" ht="33" customHeight="1">
      <c r="A16" s="1"/>
      <c r="B16" s="1"/>
      <c r="C16" s="1"/>
      <c r="D16" s="1"/>
      <c r="E16" s="1"/>
      <c r="F16" s="1"/>
      <c r="G16" s="1"/>
      <c r="H16" s="1"/>
      <c r="I16" s="1"/>
      <c r="J16" s="1"/>
      <c r="K16" s="1"/>
      <c r="L16" s="1"/>
      <c r="M16" s="1"/>
      <c r="N16" s="1"/>
    </row>
    <row r="17" spans="1:17" ht="27" customHeight="1">
      <c r="A17" s="1"/>
      <c r="B17" s="1"/>
      <c r="C17" s="1"/>
      <c r="D17" s="1"/>
      <c r="E17" s="1"/>
      <c r="F17" s="1"/>
      <c r="G17" s="1"/>
      <c r="H17" s="1"/>
      <c r="I17" s="1"/>
      <c r="J17" s="1"/>
      <c r="K17" s="1"/>
      <c r="L17" s="1"/>
      <c r="M17" s="1"/>
      <c r="N17" s="1"/>
    </row>
    <row r="18" spans="1:17" ht="24" customHeight="1"/>
    <row r="19" spans="1:17" ht="35.25" customHeight="1"/>
    <row r="20" spans="1:17" ht="31.5" customHeight="1"/>
    <row r="21" spans="1:17" ht="28.5" customHeight="1"/>
    <row r="22" spans="1:17" ht="29.25" customHeight="1"/>
    <row r="23" spans="1:17" ht="27.75" customHeight="1"/>
    <row r="24" spans="1:17" ht="31.5" customHeight="1"/>
    <row r="25" spans="1:17" ht="24.75" customHeight="1">
      <c r="Q25" s="2"/>
    </row>
    <row r="26" spans="1:17" ht="29.25" customHeight="1"/>
    <row r="27" spans="1:17" ht="31.5" customHeight="1"/>
    <row r="28" spans="1:17" ht="31.5" customHeight="1"/>
    <row r="29" spans="1:17" ht="31.5" customHeight="1"/>
    <row r="30" spans="1:17" ht="31.5" customHeight="1"/>
    <row r="31" spans="1:17" ht="31.5" customHeight="1"/>
    <row r="32" spans="1:17" ht="31.5" customHeight="1"/>
    <row r="33" ht="31.5" customHeight="1"/>
    <row r="34" ht="31.5" customHeight="1"/>
    <row r="35" ht="44.25" customHeight="1"/>
    <row r="36" ht="31.5" customHeight="1"/>
    <row r="37" ht="31.5" customHeight="1"/>
    <row r="38" ht="31.5" customHeight="1"/>
    <row r="39" ht="31.5" customHeight="1"/>
    <row r="40" ht="31.5" customHeight="1"/>
    <row r="41" ht="42.75" customHeight="1"/>
    <row r="42" ht="42.75" customHeight="1"/>
    <row r="43" ht="42.75" customHeight="1"/>
    <row r="44" ht="31.5" customHeight="1"/>
    <row r="45" ht="31.5" customHeight="1"/>
    <row r="46" ht="39.75" customHeight="1"/>
    <row r="47" ht="39.75" customHeight="1"/>
    <row r="48" ht="31.5" customHeight="1"/>
    <row r="49" spans="19:19" ht="31.5" customHeight="1"/>
    <row r="50" spans="19:19" ht="31.5" customHeight="1"/>
    <row r="51" spans="19:19" ht="31.5" customHeight="1"/>
    <row r="52" spans="19:19" ht="31.5" customHeight="1"/>
    <row r="53" spans="19:19" ht="31.5" customHeight="1"/>
    <row r="54" spans="19:19" ht="31.5" customHeight="1"/>
    <row r="55" spans="19:19" ht="31.5" customHeight="1"/>
    <row r="56" spans="19:19" ht="31.5" customHeight="1"/>
    <row r="57" spans="19:19" ht="23.25" customHeight="1">
      <c r="S57" s="2"/>
    </row>
    <row r="58" spans="19:19" ht="18.75" customHeight="1"/>
    <row r="59" spans="19:19" ht="29.25" customHeight="1"/>
    <row r="60" spans="19:19" ht="31.5" customHeight="1"/>
    <row r="61" spans="19:19" ht="31.5" customHeight="1"/>
    <row r="62" spans="19:19" ht="32.25" customHeight="1"/>
    <row r="63" spans="19:19" ht="32.25" customHeight="1"/>
    <row r="64" spans="19:19" ht="18" customHeight="1"/>
    <row r="70" ht="25.5" customHeight="1"/>
  </sheetData>
  <mergeCells count="15">
    <mergeCell ref="A15:B15"/>
    <mergeCell ref="B7:N7"/>
    <mergeCell ref="B1:O1"/>
    <mergeCell ref="B2:O2"/>
    <mergeCell ref="N4:N5"/>
    <mergeCell ref="K4:M4"/>
    <mergeCell ref="O4:O5"/>
    <mergeCell ref="A3:O3"/>
    <mergeCell ref="A4:A5"/>
    <mergeCell ref="B4:B5"/>
    <mergeCell ref="C4:E4"/>
    <mergeCell ref="F4:F5"/>
    <mergeCell ref="G4:J4"/>
    <mergeCell ref="A12:A14"/>
    <mergeCell ref="B12:B14"/>
  </mergeCells>
  <pageMargins left="0.55000000000000004" right="0.4" top="0.66" bottom="0.24"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abSelected="1" workbookViewId="0">
      <selection activeCell="I16" sqref="I16"/>
    </sheetView>
  </sheetViews>
  <sheetFormatPr defaultRowHeight="15"/>
  <cols>
    <col min="1" max="1" width="4.5703125" customWidth="1"/>
    <col min="2" max="2" width="15" customWidth="1"/>
    <col min="3" max="3" width="4.28515625" customWidth="1"/>
    <col min="4" max="4" width="4.85546875" customWidth="1"/>
    <col min="5" max="5" width="7.28515625" customWidth="1"/>
    <col min="6" max="6" width="7.5703125" customWidth="1"/>
    <col min="7" max="7" width="6.5703125" customWidth="1"/>
    <col min="8" max="8" width="5" customWidth="1"/>
    <col min="9" max="9" width="6.28515625" customWidth="1"/>
    <col min="10" max="10" width="11.7109375" customWidth="1"/>
    <col min="11" max="11" width="7.85546875" customWidth="1"/>
    <col min="12" max="12" width="10.28515625" customWidth="1"/>
    <col min="13" max="13" width="11.42578125" customWidth="1"/>
    <col min="14" max="14" width="10.42578125" customWidth="1"/>
    <col min="15" max="15" width="11.42578125" customWidth="1"/>
    <col min="16" max="16" width="8" customWidth="1"/>
    <col min="17" max="17" width="13.28515625" customWidth="1"/>
    <col min="18" max="18" width="12.5703125" bestFit="1" customWidth="1"/>
  </cols>
  <sheetData>
    <row r="1" spans="1:19" ht="38.25" customHeight="1">
      <c r="A1" s="98" t="s">
        <v>66</v>
      </c>
      <c r="B1" s="98"/>
      <c r="C1" s="98"/>
      <c r="D1" s="98"/>
      <c r="E1" s="98"/>
      <c r="F1" s="98"/>
      <c r="G1" s="98"/>
      <c r="H1" s="98"/>
      <c r="I1" s="98"/>
      <c r="J1" s="98"/>
      <c r="K1" s="98"/>
      <c r="L1" s="98"/>
      <c r="M1" s="98"/>
      <c r="N1" s="98"/>
      <c r="O1" s="98"/>
      <c r="P1" s="98"/>
      <c r="Q1" s="98"/>
    </row>
    <row r="2" spans="1:19" ht="17.45" customHeight="1">
      <c r="A2" s="99" t="str">
        <f>TTKDT!A3</f>
        <v>(Kèm theo Quyết định số……../QĐ-UBND ngày ……../4/2024 của Ủy ban nhân dân huyện Tân Yên)</v>
      </c>
      <c r="B2" s="99"/>
      <c r="C2" s="99"/>
      <c r="D2" s="99"/>
      <c r="E2" s="99"/>
      <c r="F2" s="99"/>
      <c r="G2" s="99"/>
      <c r="H2" s="99"/>
      <c r="I2" s="99"/>
      <c r="J2" s="99"/>
      <c r="K2" s="99"/>
      <c r="L2" s="99"/>
      <c r="M2" s="99"/>
      <c r="N2" s="99"/>
      <c r="O2" s="99"/>
      <c r="P2" s="99"/>
      <c r="Q2" s="99"/>
    </row>
    <row r="3" spans="1:19">
      <c r="A3" s="21"/>
      <c r="B3" s="21"/>
      <c r="C3" s="21"/>
      <c r="D3" s="21"/>
      <c r="E3" s="21"/>
      <c r="F3" s="22"/>
      <c r="G3" s="22"/>
      <c r="H3" s="22"/>
      <c r="I3" s="21"/>
      <c r="J3" s="21"/>
      <c r="K3" s="21"/>
      <c r="L3" s="21"/>
      <c r="M3" s="21"/>
      <c r="N3" s="21"/>
      <c r="O3" s="100" t="s">
        <v>61</v>
      </c>
      <c r="P3" s="100"/>
      <c r="Q3" s="100"/>
    </row>
    <row r="4" spans="1:19" ht="33.75" customHeight="1">
      <c r="A4" s="94" t="s">
        <v>15</v>
      </c>
      <c r="B4" s="94" t="s">
        <v>16</v>
      </c>
      <c r="C4" s="94" t="s">
        <v>17</v>
      </c>
      <c r="D4" s="94"/>
      <c r="E4" s="94"/>
      <c r="F4" s="95" t="s">
        <v>62</v>
      </c>
      <c r="G4" s="95"/>
      <c r="H4" s="95"/>
      <c r="I4" s="94" t="s">
        <v>8</v>
      </c>
      <c r="J4" s="94" t="s">
        <v>18</v>
      </c>
      <c r="K4" s="94"/>
      <c r="L4" s="94"/>
      <c r="M4" s="94"/>
      <c r="N4" s="94"/>
      <c r="O4" s="94"/>
      <c r="P4" s="94" t="s">
        <v>19</v>
      </c>
      <c r="Q4" s="94" t="s">
        <v>20</v>
      </c>
    </row>
    <row r="5" spans="1:19" ht="15" customHeight="1">
      <c r="A5" s="94"/>
      <c r="B5" s="94"/>
      <c r="C5" s="94" t="s">
        <v>21</v>
      </c>
      <c r="D5" s="94" t="s">
        <v>6</v>
      </c>
      <c r="E5" s="94" t="s">
        <v>22</v>
      </c>
      <c r="F5" s="95" t="s">
        <v>10</v>
      </c>
      <c r="G5" s="95" t="s">
        <v>23</v>
      </c>
      <c r="H5" s="95" t="s">
        <v>11</v>
      </c>
      <c r="I5" s="94"/>
      <c r="J5" s="94" t="s">
        <v>34</v>
      </c>
      <c r="K5" s="94" t="s">
        <v>33</v>
      </c>
      <c r="L5" s="96" t="s">
        <v>36</v>
      </c>
      <c r="M5" s="96" t="s">
        <v>35</v>
      </c>
      <c r="N5" s="94" t="s">
        <v>70</v>
      </c>
      <c r="O5" s="94" t="s">
        <v>24</v>
      </c>
      <c r="P5" s="94"/>
      <c r="Q5" s="94"/>
    </row>
    <row r="6" spans="1:19" ht="92.25" customHeight="1">
      <c r="A6" s="94"/>
      <c r="B6" s="94"/>
      <c r="C6" s="94"/>
      <c r="D6" s="94"/>
      <c r="E6" s="94"/>
      <c r="F6" s="95"/>
      <c r="G6" s="95"/>
      <c r="H6" s="95"/>
      <c r="I6" s="94"/>
      <c r="J6" s="94"/>
      <c r="K6" s="94"/>
      <c r="L6" s="97"/>
      <c r="M6" s="97"/>
      <c r="N6" s="94"/>
      <c r="O6" s="94"/>
      <c r="P6" s="94"/>
      <c r="Q6" s="94"/>
    </row>
    <row r="7" spans="1:19">
      <c r="A7" s="23">
        <v>1</v>
      </c>
      <c r="B7" s="23">
        <v>2</v>
      </c>
      <c r="C7" s="23">
        <v>3</v>
      </c>
      <c r="D7" s="23">
        <v>4</v>
      </c>
      <c r="E7" s="23">
        <v>5</v>
      </c>
      <c r="F7" s="24">
        <v>6</v>
      </c>
      <c r="G7" s="24">
        <v>7</v>
      </c>
      <c r="H7" s="24">
        <v>8</v>
      </c>
      <c r="I7" s="23">
        <v>9</v>
      </c>
      <c r="J7" s="23">
        <v>10</v>
      </c>
      <c r="K7" s="23">
        <v>11</v>
      </c>
      <c r="L7" s="23">
        <v>12</v>
      </c>
      <c r="M7" s="23">
        <v>13</v>
      </c>
      <c r="N7" s="23">
        <v>14</v>
      </c>
      <c r="O7" s="23">
        <v>15</v>
      </c>
      <c r="P7" s="23">
        <v>16</v>
      </c>
      <c r="Q7" s="23">
        <v>17</v>
      </c>
    </row>
    <row r="8" spans="1:19" ht="44.25" customHeight="1">
      <c r="A8" s="9">
        <v>1</v>
      </c>
      <c r="B8" s="42" t="str">
        <f>TTKDT!B8</f>
        <v>Nguyễn Thị Hoa</v>
      </c>
      <c r="C8" s="55">
        <f>TTKDT!C8</f>
        <v>99</v>
      </c>
      <c r="D8" s="55">
        <f>TTKDT!D8</f>
        <v>132</v>
      </c>
      <c r="E8" s="56">
        <f>TTKDT!E8</f>
        <v>869.5</v>
      </c>
      <c r="F8" s="57">
        <f>+G8+H8</f>
        <v>12.2</v>
      </c>
      <c r="G8" s="57">
        <f>TTKDT!L8</f>
        <v>12.2</v>
      </c>
      <c r="H8" s="58"/>
      <c r="I8" s="59" t="str">
        <f>TTKDT!F8</f>
        <v>ONT+
CLN
(CLN)</v>
      </c>
      <c r="J8" s="60">
        <f>G8*45000</f>
        <v>549000</v>
      </c>
      <c r="K8" s="61"/>
      <c r="L8" s="60">
        <f>G8*7000</f>
        <v>85400</v>
      </c>
      <c r="M8" s="60">
        <f>G8*135000</f>
        <v>1647000</v>
      </c>
      <c r="N8" s="60">
        <v>0</v>
      </c>
      <c r="O8" s="62">
        <f>+J8+L8+M8+N8</f>
        <v>2281400</v>
      </c>
      <c r="P8" s="62"/>
      <c r="Q8" s="63">
        <f>+O8</f>
        <v>2281400</v>
      </c>
    </row>
    <row r="9" spans="1:19" ht="47.25" customHeight="1">
      <c r="A9" s="9">
        <v>2</v>
      </c>
      <c r="B9" s="42" t="str">
        <f>TTKDT!B9</f>
        <v>Nguyễn Văn Đa</v>
      </c>
      <c r="C9" s="55">
        <f>TTKDT!C9</f>
        <v>99</v>
      </c>
      <c r="D9" s="55">
        <f>TTKDT!D9</f>
        <v>131</v>
      </c>
      <c r="E9" s="56">
        <f>TTKDT!E9</f>
        <v>393.3</v>
      </c>
      <c r="F9" s="57">
        <f t="shared" ref="F9:F11" si="0">+G9+H9</f>
        <v>87.3</v>
      </c>
      <c r="G9" s="57">
        <f>TTKDT!L9</f>
        <v>87.3</v>
      </c>
      <c r="H9" s="64"/>
      <c r="I9" s="59" t="str">
        <f>TTKDT!F9</f>
        <v>CLN</v>
      </c>
      <c r="J9" s="60">
        <f t="shared" ref="J9:J11" si="1">G9*45000</f>
        <v>3928500</v>
      </c>
      <c r="K9" s="61"/>
      <c r="L9" s="60">
        <f t="shared" ref="L9:L11" si="2">G9*7000</f>
        <v>611100</v>
      </c>
      <c r="M9" s="60">
        <f t="shared" ref="M9:M11" si="3">G9*135000</f>
        <v>11785500</v>
      </c>
      <c r="N9" s="60">
        <v>0</v>
      </c>
      <c r="O9" s="62">
        <f t="shared" ref="O9:O11" si="4">+J9+L9+M9+N9</f>
        <v>16325100</v>
      </c>
      <c r="P9" s="63"/>
      <c r="Q9" s="63">
        <f t="shared" ref="Q9:Q11" si="5">+O9</f>
        <v>16325100</v>
      </c>
    </row>
    <row r="10" spans="1:19" ht="63.75" customHeight="1">
      <c r="A10" s="9">
        <v>3</v>
      </c>
      <c r="B10" s="42" t="str">
        <f>TTKDT!B10</f>
        <v>Nguyễn Thị Huyền 
( Nguyễn Hữu Thành)</v>
      </c>
      <c r="C10" s="55">
        <f>TTKDT!C10</f>
        <v>99</v>
      </c>
      <c r="D10" s="55">
        <f>TTKDT!D10</f>
        <v>146</v>
      </c>
      <c r="E10" s="56">
        <f>TTKDT!E10</f>
        <v>470.2</v>
      </c>
      <c r="F10" s="57">
        <f t="shared" si="0"/>
        <v>41.4</v>
      </c>
      <c r="G10" s="57">
        <f>TTKDT!L10</f>
        <v>41.4</v>
      </c>
      <c r="H10" s="58"/>
      <c r="I10" s="59" t="str">
        <f>TTKDT!F10</f>
        <v>CLN</v>
      </c>
      <c r="J10" s="60">
        <f t="shared" si="1"/>
        <v>1863000</v>
      </c>
      <c r="K10" s="61"/>
      <c r="L10" s="60">
        <f t="shared" si="2"/>
        <v>289800</v>
      </c>
      <c r="M10" s="60">
        <f t="shared" si="3"/>
        <v>5589000</v>
      </c>
      <c r="N10" s="60">
        <v>0</v>
      </c>
      <c r="O10" s="62">
        <f t="shared" si="4"/>
        <v>7741800</v>
      </c>
      <c r="P10" s="62"/>
      <c r="Q10" s="63">
        <f t="shared" si="5"/>
        <v>7741800</v>
      </c>
    </row>
    <row r="11" spans="1:19" ht="31.5" customHeight="1">
      <c r="A11" s="9">
        <v>4</v>
      </c>
      <c r="B11" s="42" t="str">
        <f>TTKDT!B11</f>
        <v>Nguyễn Thị Luyến</v>
      </c>
      <c r="C11" s="55">
        <f>TTKDT!C11</f>
        <v>99</v>
      </c>
      <c r="D11" s="55">
        <f>TTKDT!D11</f>
        <v>136</v>
      </c>
      <c r="E11" s="56">
        <f>TTKDT!E11</f>
        <v>1099.0999999999999</v>
      </c>
      <c r="F11" s="57">
        <f t="shared" si="0"/>
        <v>124.6</v>
      </c>
      <c r="G11" s="57">
        <f>TTKDT!L11</f>
        <v>124.6</v>
      </c>
      <c r="H11" s="58"/>
      <c r="I11" s="59" t="str">
        <f>TTKDT!F11</f>
        <v>CLN</v>
      </c>
      <c r="J11" s="60">
        <f t="shared" si="1"/>
        <v>5607000</v>
      </c>
      <c r="K11" s="61"/>
      <c r="L11" s="60">
        <f t="shared" si="2"/>
        <v>872200</v>
      </c>
      <c r="M11" s="60">
        <f t="shared" si="3"/>
        <v>16821000</v>
      </c>
      <c r="N11" s="60">
        <v>0</v>
      </c>
      <c r="O11" s="62">
        <f t="shared" si="4"/>
        <v>23300200</v>
      </c>
      <c r="P11" s="62"/>
      <c r="Q11" s="63">
        <f t="shared" si="5"/>
        <v>23300200</v>
      </c>
    </row>
    <row r="12" spans="1:19" ht="37.5" customHeight="1">
      <c r="A12" s="93" t="s">
        <v>45</v>
      </c>
      <c r="B12" s="93"/>
      <c r="C12" s="54"/>
      <c r="D12" s="54"/>
      <c r="E12" s="49">
        <f>SUM(E8:E11)</f>
        <v>2832.1</v>
      </c>
      <c r="F12" s="49">
        <f>SUM(F8:F11)</f>
        <v>265.5</v>
      </c>
      <c r="G12" s="49">
        <f>SUM(G8:G11)</f>
        <v>265.5</v>
      </c>
      <c r="H12" s="49">
        <v>0</v>
      </c>
      <c r="I12" s="26"/>
      <c r="J12" s="50">
        <f t="shared" ref="J12:O12" si="6">SUM(J8:J11)</f>
        <v>11947500</v>
      </c>
      <c r="K12" s="51">
        <f t="shared" si="6"/>
        <v>0</v>
      </c>
      <c r="L12" s="50">
        <f t="shared" si="6"/>
        <v>1858500</v>
      </c>
      <c r="M12" s="50">
        <f t="shared" si="6"/>
        <v>35842500</v>
      </c>
      <c r="N12" s="50">
        <f t="shared" si="6"/>
        <v>0</v>
      </c>
      <c r="O12" s="52">
        <f t="shared" si="6"/>
        <v>49648500</v>
      </c>
      <c r="P12" s="52"/>
      <c r="Q12" s="52">
        <f>SUM(Q8:Q11)</f>
        <v>49648500</v>
      </c>
      <c r="R12" s="119"/>
      <c r="S12" s="120"/>
    </row>
    <row r="13" spans="1:19" ht="36.75" customHeight="1"/>
    <row r="14" spans="1:19" ht="36.75" customHeight="1">
      <c r="R14" s="70"/>
    </row>
    <row r="15" spans="1:19" ht="36.75" customHeight="1"/>
    <row r="16" spans="1:19" ht="36.75" customHeight="1"/>
    <row r="17" ht="36.75" customHeight="1"/>
    <row r="18" ht="36.75" customHeight="1"/>
    <row r="19" ht="36.75" customHeight="1"/>
    <row r="20" ht="36.75" customHeight="1"/>
    <row r="21" ht="36.75" customHeight="1"/>
    <row r="22" ht="36.75" customHeight="1"/>
    <row r="23" ht="36.75" customHeight="1"/>
    <row r="24" ht="36.75" customHeight="1"/>
    <row r="25" ht="36.75" customHeight="1"/>
    <row r="26" ht="36.75" customHeight="1"/>
    <row r="27" ht="36.75" customHeight="1"/>
    <row r="28" ht="36.75" customHeight="1"/>
    <row r="29" ht="36.75" customHeight="1"/>
    <row r="30" ht="36.75" customHeight="1"/>
    <row r="31" ht="36.75" customHeight="1"/>
    <row r="32" ht="36.75" customHeight="1"/>
    <row r="33" spans="18:18" ht="36.75" customHeight="1"/>
    <row r="34" spans="18:18" ht="23.25" customHeight="1">
      <c r="R34">
        <v>63000</v>
      </c>
    </row>
    <row r="35" spans="18:18">
      <c r="R35">
        <v>28593</v>
      </c>
    </row>
    <row r="36" spans="18:18">
      <c r="R36" s="32">
        <f>+Q12+R34+R35</f>
        <v>49740093</v>
      </c>
    </row>
  </sheetData>
  <mergeCells count="24">
    <mergeCell ref="A1:Q1"/>
    <mergeCell ref="A2:Q2"/>
    <mergeCell ref="O3:Q3"/>
    <mergeCell ref="A4:A6"/>
    <mergeCell ref="B4:B6"/>
    <mergeCell ref="C4:E4"/>
    <mergeCell ref="F4:H4"/>
    <mergeCell ref="I4:I6"/>
    <mergeCell ref="J4:O4"/>
    <mergeCell ref="P4:P6"/>
    <mergeCell ref="M5:M6"/>
    <mergeCell ref="N5:N6"/>
    <mergeCell ref="O5:O6"/>
    <mergeCell ref="A12:B12"/>
    <mergeCell ref="Q4:Q6"/>
    <mergeCell ref="C5:C6"/>
    <mergeCell ref="D5:D6"/>
    <mergeCell ref="E5:E6"/>
    <mergeCell ref="F5:F6"/>
    <mergeCell ref="G5:G6"/>
    <mergeCell ref="H5:H6"/>
    <mergeCell ref="J5:J6"/>
    <mergeCell ref="K5:K6"/>
    <mergeCell ref="L5:L6"/>
  </mergeCells>
  <pageMargins left="0.17" right="0.17" top="0.28000000000000003" bottom="0.3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10" workbookViewId="0">
      <selection activeCell="A2" sqref="A2:K2"/>
    </sheetView>
  </sheetViews>
  <sheetFormatPr defaultRowHeight="15"/>
  <cols>
    <col min="1" max="1" width="5" customWidth="1"/>
    <col min="2" max="2" width="15" customWidth="1"/>
    <col min="3" max="3" width="5.5703125" customWidth="1"/>
    <col min="4" max="4" width="6.5703125" customWidth="1"/>
    <col min="5" max="5" width="7.28515625" customWidth="1"/>
    <col min="6" max="7" width="7.5703125" customWidth="1"/>
    <col min="8" max="8" width="5" customWidth="1"/>
    <col min="9" max="9" width="8.42578125" customWidth="1"/>
    <col min="10" max="10" width="12.7109375" customWidth="1"/>
    <col min="11" max="11" width="15.140625" customWidth="1"/>
    <col min="12" max="12" width="12.140625" bestFit="1" customWidth="1"/>
  </cols>
  <sheetData>
    <row r="1" spans="1:11" ht="52.15" customHeight="1">
      <c r="A1" s="98" t="s">
        <v>73</v>
      </c>
      <c r="B1" s="98"/>
      <c r="C1" s="98"/>
      <c r="D1" s="98"/>
      <c r="E1" s="98"/>
      <c r="F1" s="98"/>
      <c r="G1" s="98"/>
      <c r="H1" s="98"/>
      <c r="I1" s="98"/>
      <c r="J1" s="98"/>
      <c r="K1" s="98"/>
    </row>
    <row r="2" spans="1:11" ht="22.9" customHeight="1">
      <c r="A2" s="99" t="str">
        <f>TTKDT!A3</f>
        <v>(Kèm theo Quyết định số……../QĐ-UBND ngày ……../4/2024 của Ủy ban nhân dân huyện Tân Yên)</v>
      </c>
      <c r="B2" s="99"/>
      <c r="C2" s="99"/>
      <c r="D2" s="99"/>
      <c r="E2" s="99"/>
      <c r="F2" s="99"/>
      <c r="G2" s="99"/>
      <c r="H2" s="99"/>
      <c r="I2" s="99"/>
      <c r="J2" s="99"/>
      <c r="K2" s="99"/>
    </row>
    <row r="3" spans="1:11">
      <c r="A3" s="68"/>
      <c r="B3" s="68"/>
      <c r="C3" s="68"/>
      <c r="D3" s="68"/>
      <c r="E3" s="68"/>
      <c r="F3" s="22"/>
      <c r="G3" s="22"/>
      <c r="H3" s="22"/>
      <c r="I3" s="68"/>
      <c r="J3" s="68"/>
      <c r="K3" s="68" t="s">
        <v>61</v>
      </c>
    </row>
    <row r="4" spans="1:11" ht="33.75" customHeight="1">
      <c r="A4" s="94" t="s">
        <v>15</v>
      </c>
      <c r="B4" s="94" t="s">
        <v>16</v>
      </c>
      <c r="C4" s="94" t="s">
        <v>17</v>
      </c>
      <c r="D4" s="94"/>
      <c r="E4" s="94"/>
      <c r="F4" s="95" t="s">
        <v>62</v>
      </c>
      <c r="G4" s="95"/>
      <c r="H4" s="95"/>
      <c r="I4" s="94" t="s">
        <v>8</v>
      </c>
      <c r="J4" s="101" t="s">
        <v>18</v>
      </c>
      <c r="K4" s="102"/>
    </row>
    <row r="5" spans="1:11" ht="15" customHeight="1">
      <c r="A5" s="94"/>
      <c r="B5" s="94"/>
      <c r="C5" s="94" t="s">
        <v>21</v>
      </c>
      <c r="D5" s="94" t="s">
        <v>6</v>
      </c>
      <c r="E5" s="94" t="s">
        <v>22</v>
      </c>
      <c r="F5" s="95" t="s">
        <v>10</v>
      </c>
      <c r="G5" s="95" t="s">
        <v>23</v>
      </c>
      <c r="H5" s="95" t="s">
        <v>11</v>
      </c>
      <c r="I5" s="94"/>
      <c r="J5" s="96" t="s">
        <v>69</v>
      </c>
      <c r="K5" s="94" t="s">
        <v>24</v>
      </c>
    </row>
    <row r="6" spans="1:11" ht="92.25" customHeight="1">
      <c r="A6" s="94"/>
      <c r="B6" s="94"/>
      <c r="C6" s="94"/>
      <c r="D6" s="94"/>
      <c r="E6" s="94"/>
      <c r="F6" s="95"/>
      <c r="G6" s="95"/>
      <c r="H6" s="95"/>
      <c r="I6" s="94"/>
      <c r="J6" s="97"/>
      <c r="K6" s="94"/>
    </row>
    <row r="7" spans="1:11">
      <c r="A7" s="23">
        <v>1</v>
      </c>
      <c r="B7" s="23">
        <v>2</v>
      </c>
      <c r="C7" s="23">
        <v>3</v>
      </c>
      <c r="D7" s="23">
        <v>4</v>
      </c>
      <c r="E7" s="23">
        <v>5</v>
      </c>
      <c r="F7" s="24">
        <v>6</v>
      </c>
      <c r="G7" s="24">
        <v>7</v>
      </c>
      <c r="H7" s="24">
        <v>8</v>
      </c>
      <c r="I7" s="23">
        <v>9</v>
      </c>
      <c r="J7" s="23">
        <v>12</v>
      </c>
      <c r="K7" s="23">
        <v>15</v>
      </c>
    </row>
    <row r="8" spans="1:11" ht="44.25" customHeight="1">
      <c r="A8" s="9">
        <v>1</v>
      </c>
      <c r="B8" s="42" t="str">
        <f>TTKDT!B8</f>
        <v>Nguyễn Thị Hoa</v>
      </c>
      <c r="C8" s="55">
        <f>TTKDT!C8</f>
        <v>99</v>
      </c>
      <c r="D8" s="55">
        <f>TTKDT!D8</f>
        <v>132</v>
      </c>
      <c r="E8" s="56">
        <f>TTKDT!E8</f>
        <v>869.5</v>
      </c>
      <c r="F8" s="57">
        <f>+G8+H8</f>
        <v>12.2</v>
      </c>
      <c r="G8" s="57">
        <f>TTKDT!L8</f>
        <v>12.2</v>
      </c>
      <c r="H8" s="58"/>
      <c r="I8" s="59" t="str">
        <f>TTKDT!F8</f>
        <v>ONT+
CLN
(CLN)</v>
      </c>
      <c r="J8" s="60">
        <f>G8*40000</f>
        <v>488000</v>
      </c>
      <c r="K8" s="62">
        <f>J8</f>
        <v>488000</v>
      </c>
    </row>
    <row r="9" spans="1:11" ht="47.25" customHeight="1">
      <c r="A9" s="9">
        <v>2</v>
      </c>
      <c r="B9" s="42" t="str">
        <f>TTKDT!B9</f>
        <v>Nguyễn Văn Đa</v>
      </c>
      <c r="C9" s="55">
        <f>TTKDT!C9</f>
        <v>99</v>
      </c>
      <c r="D9" s="55">
        <f>TTKDT!D9</f>
        <v>131</v>
      </c>
      <c r="E9" s="56">
        <f>TTKDT!E9</f>
        <v>393.3</v>
      </c>
      <c r="F9" s="57">
        <f t="shared" ref="F9:F11" si="0">+G9+H9</f>
        <v>87.3</v>
      </c>
      <c r="G9" s="57">
        <f>TTKDT!L9</f>
        <v>87.3</v>
      </c>
      <c r="H9" s="64"/>
      <c r="I9" s="59" t="str">
        <f>TTKDT!F9</f>
        <v>CLN</v>
      </c>
      <c r="J9" s="60">
        <f t="shared" ref="J9:J11" si="1">G9*40000</f>
        <v>3492000</v>
      </c>
      <c r="K9" s="62">
        <f t="shared" ref="K9:K11" si="2">J9</f>
        <v>3492000</v>
      </c>
    </row>
    <row r="10" spans="1:11" ht="63.75" customHeight="1">
      <c r="A10" s="9">
        <v>3</v>
      </c>
      <c r="B10" s="42" t="str">
        <f>TTKDT!B10</f>
        <v>Nguyễn Thị Huyền 
( Nguyễn Hữu Thành)</v>
      </c>
      <c r="C10" s="55">
        <f>TTKDT!C10</f>
        <v>99</v>
      </c>
      <c r="D10" s="55">
        <f>TTKDT!D10</f>
        <v>146</v>
      </c>
      <c r="E10" s="56">
        <f>TTKDT!E10</f>
        <v>470.2</v>
      </c>
      <c r="F10" s="57">
        <f t="shared" si="0"/>
        <v>41.4</v>
      </c>
      <c r="G10" s="57">
        <f>TTKDT!L10</f>
        <v>41.4</v>
      </c>
      <c r="H10" s="58"/>
      <c r="I10" s="59" t="str">
        <f>TTKDT!F10</f>
        <v>CLN</v>
      </c>
      <c r="J10" s="60">
        <f t="shared" si="1"/>
        <v>1656000</v>
      </c>
      <c r="K10" s="62">
        <f t="shared" si="2"/>
        <v>1656000</v>
      </c>
    </row>
    <row r="11" spans="1:11" ht="31.5" customHeight="1">
      <c r="A11" s="9">
        <v>4</v>
      </c>
      <c r="B11" s="42" t="str">
        <f>TTKDT!B11</f>
        <v>Nguyễn Thị Luyến</v>
      </c>
      <c r="C11" s="55">
        <f>TTKDT!C11</f>
        <v>99</v>
      </c>
      <c r="D11" s="55">
        <f>TTKDT!D11</f>
        <v>136</v>
      </c>
      <c r="E11" s="56">
        <f>TTKDT!E11</f>
        <v>1099.0999999999999</v>
      </c>
      <c r="F11" s="57">
        <f t="shared" si="0"/>
        <v>124.6</v>
      </c>
      <c r="G11" s="57">
        <f>TTKDT!L11</f>
        <v>124.6</v>
      </c>
      <c r="H11" s="58"/>
      <c r="I11" s="59" t="str">
        <f>TTKDT!F11</f>
        <v>CLN</v>
      </c>
      <c r="J11" s="60">
        <f t="shared" si="1"/>
        <v>4984000</v>
      </c>
      <c r="K11" s="62">
        <f t="shared" si="2"/>
        <v>4984000</v>
      </c>
    </row>
    <row r="12" spans="1:11" ht="37.5" customHeight="1">
      <c r="A12" s="93" t="s">
        <v>45</v>
      </c>
      <c r="B12" s="93"/>
      <c r="C12" s="67"/>
      <c r="D12" s="67"/>
      <c r="E12" s="49">
        <f>SUM(E8:E11)</f>
        <v>2832.1</v>
      </c>
      <c r="F12" s="49">
        <f>SUM(F8:F11)</f>
        <v>265.5</v>
      </c>
      <c r="G12" s="49">
        <f>SUM(G8:G11)</f>
        <v>265.5</v>
      </c>
      <c r="H12" s="49">
        <v>0</v>
      </c>
      <c r="I12" s="26"/>
      <c r="J12" s="50">
        <f t="shared" ref="J12:K12" si="3">SUM(J8:J11)</f>
        <v>10620000</v>
      </c>
      <c r="K12" s="52">
        <f t="shared" si="3"/>
        <v>10620000</v>
      </c>
    </row>
    <row r="13" spans="1:11" ht="36.75" customHeight="1"/>
    <row r="14" spans="1:11" ht="36.75" customHeight="1"/>
    <row r="15" spans="1:11" ht="36.75" customHeight="1"/>
    <row r="16" spans="1:11" ht="36.75" customHeight="1"/>
    <row r="17" ht="36.75" customHeight="1"/>
    <row r="18" ht="36.75" customHeight="1"/>
    <row r="19" ht="36.75" customHeight="1"/>
    <row r="20" ht="36.75" customHeight="1"/>
    <row r="21" ht="36.75" customHeight="1"/>
    <row r="22" ht="36.75" customHeight="1"/>
    <row r="23" ht="36.75" customHeight="1"/>
    <row r="24" ht="36.75" customHeight="1"/>
    <row r="25" ht="36.75" customHeight="1"/>
    <row r="26" ht="36.75" customHeight="1"/>
    <row r="27" ht="36.75" customHeight="1"/>
    <row r="28" ht="36.75" customHeight="1"/>
    <row r="29" ht="36.75" customHeight="1"/>
    <row r="30" ht="36.75" customHeight="1"/>
    <row r="31" ht="36.75" customHeight="1"/>
    <row r="32" ht="36.75" customHeight="1"/>
    <row r="33" spans="12:12" ht="36.75" customHeight="1"/>
    <row r="34" spans="12:12" ht="23.25" customHeight="1">
      <c r="L34">
        <v>63000</v>
      </c>
    </row>
    <row r="35" spans="12:12">
      <c r="L35">
        <v>28593</v>
      </c>
    </row>
    <row r="36" spans="12:12">
      <c r="L36" s="32" t="e">
        <f>+#REF!+L34+L35</f>
        <v>#REF!</v>
      </c>
    </row>
  </sheetData>
  <mergeCells count="17">
    <mergeCell ref="A1:K1"/>
    <mergeCell ref="A2:K2"/>
    <mergeCell ref="A4:A6"/>
    <mergeCell ref="B4:B6"/>
    <mergeCell ref="C4:E4"/>
    <mergeCell ref="F4:H4"/>
    <mergeCell ref="I4:I6"/>
    <mergeCell ref="K5:K6"/>
    <mergeCell ref="A12:B12"/>
    <mergeCell ref="J4:K4"/>
    <mergeCell ref="C5:C6"/>
    <mergeCell ref="D5:D6"/>
    <mergeCell ref="E5:E6"/>
    <mergeCell ref="F5:F6"/>
    <mergeCell ref="G5:G6"/>
    <mergeCell ref="H5:H6"/>
    <mergeCell ref="J5:J6"/>
  </mergeCells>
  <pageMargins left="0.42" right="0.17" top="0.7" bottom="0.36" header="0.7"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opLeftCell="A16" workbookViewId="0">
      <selection activeCell="C4" sqref="C4"/>
    </sheetView>
  </sheetViews>
  <sheetFormatPr defaultRowHeight="15"/>
  <cols>
    <col min="1" max="1" width="5.140625" customWidth="1"/>
    <col min="2" max="2" width="16.5703125" customWidth="1"/>
    <col min="3" max="3" width="18.85546875" customWidth="1"/>
    <col min="4" max="4" width="6.5703125" customWidth="1"/>
    <col min="7" max="7" width="10" customWidth="1"/>
    <col min="8" max="8" width="14.140625" customWidth="1"/>
    <col min="9" max="9" width="9.42578125" customWidth="1"/>
    <col min="11" max="11" width="10.140625" bestFit="1" customWidth="1"/>
    <col min="12" max="12" width="27.28515625" customWidth="1"/>
  </cols>
  <sheetData>
    <row r="1" spans="1:14" ht="63.75" customHeight="1">
      <c r="A1" s="116" t="s">
        <v>74</v>
      </c>
      <c r="B1" s="116"/>
      <c r="C1" s="116"/>
      <c r="D1" s="116"/>
      <c r="E1" s="116"/>
      <c r="F1" s="116"/>
      <c r="G1" s="116"/>
      <c r="H1" s="116"/>
      <c r="I1" s="116"/>
    </row>
    <row r="2" spans="1:14" ht="28.5" customHeight="1">
      <c r="A2" s="117" t="str">
        <f>TTKDT!A3</f>
        <v>(Kèm theo Quyết định số……../QĐ-UBND ngày ……../4/2024 của Ủy ban nhân dân huyện Tân Yên)</v>
      </c>
      <c r="B2" s="117"/>
      <c r="C2" s="117"/>
      <c r="D2" s="117"/>
      <c r="E2" s="117"/>
      <c r="F2" s="117"/>
      <c r="G2" s="117"/>
      <c r="H2" s="117"/>
      <c r="I2" s="117"/>
    </row>
    <row r="3" spans="1:14" ht="37.5" customHeight="1">
      <c r="A3" s="27" t="s">
        <v>15</v>
      </c>
      <c r="B3" s="28" t="s">
        <v>25</v>
      </c>
      <c r="C3" s="28" t="s">
        <v>26</v>
      </c>
      <c r="D3" s="28" t="s">
        <v>27</v>
      </c>
      <c r="E3" s="28" t="s">
        <v>28</v>
      </c>
      <c r="F3" s="29" t="s">
        <v>30</v>
      </c>
      <c r="G3" s="29" t="s">
        <v>63</v>
      </c>
      <c r="H3" s="29" t="s">
        <v>29</v>
      </c>
      <c r="I3" s="30" t="s">
        <v>13</v>
      </c>
    </row>
    <row r="4" spans="1:14" ht="36" customHeight="1">
      <c r="A4" s="107">
        <v>1</v>
      </c>
      <c r="B4" s="110" t="s">
        <v>57</v>
      </c>
      <c r="C4" s="14" t="s">
        <v>48</v>
      </c>
      <c r="D4" s="14" t="s">
        <v>44</v>
      </c>
      <c r="E4" s="14">
        <v>1</v>
      </c>
      <c r="F4" s="31">
        <v>1780000</v>
      </c>
      <c r="G4" s="31">
        <v>80</v>
      </c>
      <c r="H4" s="47">
        <f>E4*F4*0.8</f>
        <v>1424000</v>
      </c>
      <c r="I4" s="30"/>
    </row>
    <row r="5" spans="1:14" ht="36" customHeight="1">
      <c r="A5" s="108"/>
      <c r="B5" s="111"/>
      <c r="C5" s="14" t="s">
        <v>47</v>
      </c>
      <c r="D5" s="14" t="s">
        <v>44</v>
      </c>
      <c r="E5" s="14">
        <v>1</v>
      </c>
      <c r="F5" s="31">
        <v>1091000</v>
      </c>
      <c r="G5" s="31">
        <v>80</v>
      </c>
      <c r="H5" s="47">
        <f>E5*F5*0.8</f>
        <v>872800</v>
      </c>
      <c r="I5" s="30"/>
    </row>
    <row r="6" spans="1:14" ht="27.75" customHeight="1">
      <c r="A6" s="109"/>
      <c r="B6" s="112"/>
      <c r="C6" s="103" t="s">
        <v>45</v>
      </c>
      <c r="D6" s="118"/>
      <c r="E6" s="104"/>
      <c r="F6" s="29"/>
      <c r="G6" s="29"/>
      <c r="H6" s="65">
        <f>+H5+H4</f>
        <v>2296800</v>
      </c>
      <c r="I6" s="30"/>
    </row>
    <row r="7" spans="1:14" ht="30.75" customHeight="1">
      <c r="A7" s="107">
        <v>2</v>
      </c>
      <c r="B7" s="110" t="s">
        <v>65</v>
      </c>
      <c r="C7" s="33" t="s">
        <v>41</v>
      </c>
      <c r="D7" s="14" t="s">
        <v>40</v>
      </c>
      <c r="E7" s="48">
        <f>4.9*5.4</f>
        <v>26.460000000000004</v>
      </c>
      <c r="F7" s="31">
        <v>890000</v>
      </c>
      <c r="G7" s="47">
        <v>80</v>
      </c>
      <c r="H7" s="47">
        <f>E7*F7*0.8</f>
        <v>18839520.000000004</v>
      </c>
      <c r="I7" s="45"/>
      <c r="N7" s="34"/>
    </row>
    <row r="8" spans="1:14" ht="30.75" customHeight="1">
      <c r="A8" s="108"/>
      <c r="B8" s="111"/>
      <c r="C8" s="33" t="s">
        <v>43</v>
      </c>
      <c r="D8" s="14" t="s">
        <v>42</v>
      </c>
      <c r="E8" s="48">
        <f>5*2</f>
        <v>10</v>
      </c>
      <c r="F8" s="47">
        <v>580000</v>
      </c>
      <c r="G8" s="47">
        <v>80</v>
      </c>
      <c r="H8" s="47">
        <f t="shared" ref="H8:H11" si="0">E8*F8*0.8</f>
        <v>4640000</v>
      </c>
      <c r="I8" s="45"/>
      <c r="N8" s="34"/>
    </row>
    <row r="9" spans="1:14" ht="30.75" customHeight="1">
      <c r="A9" s="108"/>
      <c r="B9" s="111"/>
      <c r="C9" s="33" t="s">
        <v>47</v>
      </c>
      <c r="D9" s="14" t="s">
        <v>44</v>
      </c>
      <c r="E9" s="48">
        <v>4</v>
      </c>
      <c r="F9" s="47">
        <v>1091000</v>
      </c>
      <c r="G9" s="47">
        <v>80</v>
      </c>
      <c r="H9" s="47">
        <f t="shared" si="0"/>
        <v>3491200</v>
      </c>
      <c r="I9" s="45"/>
      <c r="N9" s="34"/>
    </row>
    <row r="10" spans="1:14" ht="30.75" customHeight="1">
      <c r="A10" s="108"/>
      <c r="B10" s="111"/>
      <c r="C10" s="33" t="s">
        <v>46</v>
      </c>
      <c r="D10" s="14" t="s">
        <v>44</v>
      </c>
      <c r="E10" s="48">
        <v>1</v>
      </c>
      <c r="F10" s="47">
        <v>121000</v>
      </c>
      <c r="G10" s="47">
        <v>80</v>
      </c>
      <c r="H10" s="47">
        <f t="shared" si="0"/>
        <v>96800</v>
      </c>
      <c r="I10" s="45"/>
      <c r="N10" s="34"/>
    </row>
    <row r="11" spans="1:14" ht="30.75" customHeight="1">
      <c r="A11" s="108"/>
      <c r="B11" s="111"/>
      <c r="C11" s="33" t="s">
        <v>48</v>
      </c>
      <c r="D11" s="14" t="s">
        <v>44</v>
      </c>
      <c r="E11" s="48">
        <v>1</v>
      </c>
      <c r="F11" s="47">
        <v>1780000</v>
      </c>
      <c r="G11" s="47">
        <v>80</v>
      </c>
      <c r="H11" s="47">
        <f t="shared" si="0"/>
        <v>1424000</v>
      </c>
      <c r="I11" s="45"/>
      <c r="N11" s="34"/>
    </row>
    <row r="12" spans="1:14" ht="28.5" customHeight="1">
      <c r="A12" s="109"/>
      <c r="B12" s="112"/>
      <c r="C12" s="113" t="s">
        <v>45</v>
      </c>
      <c r="D12" s="115"/>
      <c r="E12" s="66"/>
      <c r="F12" s="65"/>
      <c r="G12" s="65"/>
      <c r="H12" s="65">
        <f>SUM(H7:H11)</f>
        <v>28491520.000000004</v>
      </c>
      <c r="I12" s="45"/>
      <c r="N12" s="34"/>
    </row>
    <row r="13" spans="1:14" ht="43.5" customHeight="1">
      <c r="A13" s="107">
        <v>3</v>
      </c>
      <c r="B13" s="110" t="s">
        <v>56</v>
      </c>
      <c r="C13" s="33" t="s">
        <v>49</v>
      </c>
      <c r="D13" s="14" t="s">
        <v>42</v>
      </c>
      <c r="E13" s="48">
        <f>1.9*12</f>
        <v>22.799999999999997</v>
      </c>
      <c r="F13" s="47">
        <v>480000</v>
      </c>
      <c r="G13" s="47">
        <v>80</v>
      </c>
      <c r="H13" s="47">
        <f>+E13*F13*0.8</f>
        <v>8755199.9999999981</v>
      </c>
      <c r="I13" s="45"/>
      <c r="N13" s="34"/>
    </row>
    <row r="14" spans="1:14" ht="43.5" customHeight="1">
      <c r="A14" s="108"/>
      <c r="B14" s="111"/>
      <c r="C14" s="33" t="s">
        <v>50</v>
      </c>
      <c r="D14" s="14" t="s">
        <v>42</v>
      </c>
      <c r="E14" s="48">
        <f>2.7*13</f>
        <v>35.1</v>
      </c>
      <c r="F14" s="47">
        <v>290000</v>
      </c>
      <c r="G14" s="47">
        <v>80</v>
      </c>
      <c r="H14" s="47">
        <f t="shared" ref="H14:H17" si="1">+E14*F14*0.8</f>
        <v>8143200</v>
      </c>
      <c r="I14" s="45"/>
      <c r="L14" s="69"/>
      <c r="N14" s="34"/>
    </row>
    <row r="15" spans="1:14" ht="32.25" customHeight="1">
      <c r="A15" s="108"/>
      <c r="B15" s="111"/>
      <c r="C15" s="33" t="s">
        <v>51</v>
      </c>
      <c r="D15" s="14" t="s">
        <v>52</v>
      </c>
      <c r="E15" s="48">
        <v>2</v>
      </c>
      <c r="F15" s="47">
        <v>87000</v>
      </c>
      <c r="G15" s="47">
        <v>80</v>
      </c>
      <c r="H15" s="47">
        <f t="shared" si="1"/>
        <v>139200</v>
      </c>
      <c r="I15" s="45"/>
      <c r="L15" s="69"/>
      <c r="N15" s="34"/>
    </row>
    <row r="16" spans="1:14" ht="32.25" customHeight="1">
      <c r="A16" s="108"/>
      <c r="B16" s="111"/>
      <c r="C16" s="33" t="s">
        <v>53</v>
      </c>
      <c r="D16" s="14" t="s">
        <v>44</v>
      </c>
      <c r="E16" s="48">
        <v>1</v>
      </c>
      <c r="F16" s="47">
        <v>2517000</v>
      </c>
      <c r="G16" s="47">
        <v>80</v>
      </c>
      <c r="H16" s="47">
        <f t="shared" si="1"/>
        <v>2013600</v>
      </c>
      <c r="I16" s="45"/>
      <c r="L16" s="69"/>
      <c r="N16" s="34"/>
    </row>
    <row r="17" spans="1:14" ht="32.25" customHeight="1">
      <c r="A17" s="108"/>
      <c r="B17" s="111"/>
      <c r="C17" s="33" t="s">
        <v>54</v>
      </c>
      <c r="D17" s="14" t="s">
        <v>44</v>
      </c>
      <c r="E17" s="48">
        <v>2</v>
      </c>
      <c r="F17" s="47">
        <v>123000</v>
      </c>
      <c r="G17" s="47">
        <v>80</v>
      </c>
      <c r="H17" s="47">
        <f t="shared" si="1"/>
        <v>196800</v>
      </c>
      <c r="I17" s="45"/>
      <c r="N17" s="34"/>
    </row>
    <row r="18" spans="1:14" ht="24" customHeight="1">
      <c r="A18" s="109"/>
      <c r="B18" s="112"/>
      <c r="C18" s="113" t="s">
        <v>45</v>
      </c>
      <c r="D18" s="114"/>
      <c r="E18" s="115"/>
      <c r="F18" s="65"/>
      <c r="G18" s="65"/>
      <c r="H18" s="65">
        <f>SUM(H13:H17)</f>
        <v>19248000</v>
      </c>
      <c r="I18" s="45"/>
      <c r="N18" s="34"/>
    </row>
    <row r="19" spans="1:14" ht="43.5" customHeight="1">
      <c r="A19" s="107">
        <v>4</v>
      </c>
      <c r="B19" s="110" t="s">
        <v>39</v>
      </c>
      <c r="C19" s="33" t="s">
        <v>55</v>
      </c>
      <c r="D19" s="14" t="s">
        <v>42</v>
      </c>
      <c r="E19" s="48">
        <f>1.5*13</f>
        <v>19.5</v>
      </c>
      <c r="F19" s="47">
        <v>290000</v>
      </c>
      <c r="G19" s="47">
        <v>80</v>
      </c>
      <c r="H19" s="47">
        <f>+E19*F19*0.8</f>
        <v>4524000</v>
      </c>
      <c r="I19" s="45"/>
    </row>
    <row r="20" spans="1:14" ht="43.5" customHeight="1">
      <c r="A20" s="108"/>
      <c r="B20" s="111"/>
      <c r="C20" s="33" t="s">
        <v>64</v>
      </c>
      <c r="D20" s="14" t="s">
        <v>44</v>
      </c>
      <c r="E20" s="48">
        <v>1</v>
      </c>
      <c r="F20" s="47">
        <v>163000</v>
      </c>
      <c r="G20" s="47">
        <v>80</v>
      </c>
      <c r="H20" s="47">
        <f>+E20*F20*0.8</f>
        <v>130400</v>
      </c>
      <c r="I20" s="45"/>
    </row>
    <row r="21" spans="1:14" ht="27" customHeight="1">
      <c r="A21" s="109"/>
      <c r="B21" s="112"/>
      <c r="C21" s="113" t="s">
        <v>45</v>
      </c>
      <c r="D21" s="114"/>
      <c r="E21" s="115"/>
      <c r="F21" s="65"/>
      <c r="G21" s="65"/>
      <c r="H21" s="65">
        <f>+H20+H19</f>
        <v>4654400</v>
      </c>
      <c r="I21" s="45"/>
    </row>
    <row r="22" spans="1:14" ht="24" customHeight="1">
      <c r="A22" s="44"/>
      <c r="B22" s="103" t="s">
        <v>67</v>
      </c>
      <c r="C22" s="104"/>
      <c r="D22" s="28"/>
      <c r="E22" s="28"/>
      <c r="F22" s="29"/>
      <c r="G22" s="29"/>
      <c r="H22" s="65">
        <f>H21+H6+H18+H12</f>
        <v>54690720</v>
      </c>
      <c r="I22" s="45"/>
    </row>
    <row r="23" spans="1:14" ht="43.5" customHeight="1">
      <c r="A23" s="105"/>
      <c r="B23" s="106"/>
      <c r="C23" s="106"/>
      <c r="D23" s="106"/>
      <c r="E23" s="106"/>
      <c r="F23" s="106"/>
      <c r="G23" s="106"/>
      <c r="H23" s="106"/>
      <c r="I23" s="106"/>
    </row>
    <row r="24" spans="1:14" ht="27" customHeight="1">
      <c r="A24" s="106"/>
      <c r="B24" s="106"/>
      <c r="C24" s="106"/>
      <c r="D24" s="106"/>
      <c r="E24" s="106"/>
      <c r="F24" s="106"/>
      <c r="G24" s="106"/>
      <c r="H24" s="106"/>
      <c r="I24" s="106"/>
    </row>
    <row r="25" spans="1:14">
      <c r="K25" s="34"/>
    </row>
    <row r="26" spans="1:14">
      <c r="A26" s="75"/>
      <c r="B26" s="75"/>
      <c r="C26" s="75"/>
      <c r="D26" s="75"/>
      <c r="E26" s="75"/>
      <c r="F26" s="75"/>
      <c r="G26" s="75"/>
      <c r="H26" s="75"/>
      <c r="I26" s="75"/>
    </row>
    <row r="27" spans="1:14" ht="29.25" customHeight="1"/>
  </sheetData>
  <mergeCells count="18">
    <mergeCell ref="A7:A12"/>
    <mergeCell ref="B7:B12"/>
    <mergeCell ref="C12:D12"/>
    <mergeCell ref="A1:I1"/>
    <mergeCell ref="A2:I2"/>
    <mergeCell ref="A4:A6"/>
    <mergeCell ref="B4:B6"/>
    <mergeCell ref="C6:E6"/>
    <mergeCell ref="B22:C22"/>
    <mergeCell ref="A23:I24"/>
    <mergeCell ref="A26:F26"/>
    <mergeCell ref="G26:I26"/>
    <mergeCell ref="A13:A18"/>
    <mergeCell ref="B13:B18"/>
    <mergeCell ref="C18:E18"/>
    <mergeCell ref="A19:A21"/>
    <mergeCell ref="B19:B21"/>
    <mergeCell ref="C21:E21"/>
  </mergeCells>
  <pageMargins left="0.21" right="0.25" top="0.55000000000000004" bottom="0.41" header="0.37"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TTKDT</vt:lpstr>
      <vt:lpstr>PA BTHT</vt:lpstr>
      <vt:lpstr>PA 40K</vt:lpstr>
      <vt:lpstr>TÀi san (3)</vt:lpstr>
      <vt:lpstr>'PA 40K'!Print_Titles</vt:lpstr>
      <vt:lpstr>'PA BTHT'!Print_Titles</vt:lpstr>
      <vt:lpstr>TTKDT!Print_Titles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MAT</cp:lastModifiedBy>
  <cp:lastPrinted>2024-04-21T02:59:03Z</cp:lastPrinted>
  <dcterms:created xsi:type="dcterms:W3CDTF">2021-07-08T00:03:47Z</dcterms:created>
  <dcterms:modified xsi:type="dcterms:W3CDTF">2024-04-24T02:38:58Z</dcterms:modified>
</cp:coreProperties>
</file>